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/>
  <mc:AlternateContent xmlns:mc="http://schemas.openxmlformats.org/markup-compatibility/2006">
    <mc:Choice Requires="x15">
      <x15ac:absPath xmlns:x15ac="http://schemas.microsoft.com/office/spreadsheetml/2010/11/ac" url="C:\Users\svenj\surfdrive2\TU Delft\Data repository\Ac chip paper\BaLa\"/>
    </mc:Choice>
  </mc:AlternateContent>
  <xr:revisionPtr revIDLastSave="0" documentId="8_{1E1E8E9A-39E8-4279-8917-EA5A7901FE25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La in flow forward" sheetId="1" r:id="rId1"/>
  </sheets>
  <definedNames>
    <definedName name="_007767" localSheetId="0">'La in flow forward'!$A$1:$N$48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V11" i="1" l="1"/>
  <c r="V10" i="1"/>
  <c r="V9" i="1"/>
  <c r="N3" i="1" l="1"/>
  <c r="P3" i="1" s="1"/>
  <c r="N4" i="1"/>
  <c r="P4" i="1" s="1"/>
  <c r="N5" i="1"/>
  <c r="P5" i="1" s="1"/>
  <c r="N6" i="1"/>
  <c r="P6" i="1" s="1"/>
  <c r="Q6" i="1" s="1"/>
  <c r="N7" i="1"/>
  <c r="P7" i="1" s="1"/>
  <c r="N8" i="1"/>
  <c r="P8" i="1" s="1"/>
  <c r="N9" i="1"/>
  <c r="P9" i="1" s="1"/>
  <c r="N10" i="1"/>
  <c r="P10" i="1" s="1"/>
  <c r="Q10" i="1" s="1"/>
  <c r="N11" i="1"/>
  <c r="P11" i="1" s="1"/>
  <c r="N12" i="1"/>
  <c r="P12" i="1" s="1"/>
  <c r="N13" i="1"/>
  <c r="P13" i="1" s="1"/>
  <c r="N14" i="1"/>
  <c r="P14" i="1" s="1"/>
  <c r="Q14" i="1" s="1"/>
  <c r="N15" i="1"/>
  <c r="P15" i="1" s="1"/>
  <c r="N16" i="1"/>
  <c r="P16" i="1" s="1"/>
  <c r="N17" i="1"/>
  <c r="P17" i="1" s="1"/>
  <c r="N18" i="1"/>
  <c r="P18" i="1" s="1"/>
  <c r="Q18" i="1" s="1"/>
  <c r="N19" i="1"/>
  <c r="P19" i="1" s="1"/>
  <c r="N20" i="1"/>
  <c r="P20" i="1" s="1"/>
  <c r="N21" i="1"/>
  <c r="P21" i="1" s="1"/>
  <c r="N22" i="1"/>
  <c r="P22" i="1" s="1"/>
  <c r="Q22" i="1" s="1"/>
  <c r="N23" i="1"/>
  <c r="P23" i="1" s="1"/>
  <c r="N24" i="1"/>
  <c r="P24" i="1" s="1"/>
  <c r="N25" i="1"/>
  <c r="P25" i="1" s="1"/>
  <c r="N26" i="1"/>
  <c r="P26" i="1" s="1"/>
  <c r="Q26" i="1" s="1"/>
  <c r="N27" i="1"/>
  <c r="P27" i="1" s="1"/>
  <c r="N28" i="1"/>
  <c r="P28" i="1" s="1"/>
  <c r="N29" i="1"/>
  <c r="P29" i="1" s="1"/>
  <c r="N30" i="1"/>
  <c r="P30" i="1" s="1"/>
  <c r="Q30" i="1" s="1"/>
  <c r="N31" i="1"/>
  <c r="P31" i="1" s="1"/>
  <c r="N32" i="1"/>
  <c r="P32" i="1" s="1"/>
  <c r="N33" i="1"/>
  <c r="P33" i="1" s="1"/>
  <c r="N34" i="1"/>
  <c r="P34" i="1" s="1"/>
  <c r="Q34" i="1" s="1"/>
  <c r="N35" i="1"/>
  <c r="P35" i="1" s="1"/>
  <c r="N36" i="1"/>
  <c r="P36" i="1" s="1"/>
  <c r="N37" i="1"/>
  <c r="P37" i="1" s="1"/>
  <c r="N38" i="1"/>
  <c r="P38" i="1" s="1"/>
  <c r="Q38" i="1" s="1"/>
  <c r="N39" i="1"/>
  <c r="P39" i="1" s="1"/>
  <c r="N40" i="1"/>
  <c r="P40" i="1" s="1"/>
  <c r="N41" i="1"/>
  <c r="P41" i="1" s="1"/>
  <c r="N42" i="1"/>
  <c r="P42" i="1" s="1"/>
  <c r="Q42" i="1" s="1"/>
  <c r="N43" i="1"/>
  <c r="P43" i="1" s="1"/>
  <c r="N44" i="1"/>
  <c r="P44" i="1" s="1"/>
  <c r="N45" i="1"/>
  <c r="P45" i="1" s="1"/>
  <c r="N46" i="1"/>
  <c r="P46" i="1" s="1"/>
  <c r="Q46" i="1" s="1"/>
  <c r="N47" i="1"/>
  <c r="P47" i="1" s="1"/>
  <c r="N2" i="1"/>
  <c r="P2" i="1" s="1"/>
  <c r="Q2" i="1" s="1"/>
  <c r="S42" i="1" l="1"/>
  <c r="Q44" i="1"/>
  <c r="R42" i="1" s="1"/>
  <c r="Q36" i="1"/>
  <c r="Q28" i="1"/>
  <c r="S26" i="1" s="1"/>
  <c r="Q24" i="1"/>
  <c r="R20" i="1" s="1"/>
  <c r="Q20" i="1"/>
  <c r="Q16" i="1"/>
  <c r="Q12" i="1"/>
  <c r="Q8" i="1"/>
  <c r="R8" i="1" s="1"/>
  <c r="Q4" i="1"/>
  <c r="R2" i="1" s="1"/>
  <c r="S14" i="1"/>
  <c r="S2" i="1"/>
  <c r="Q40" i="1"/>
  <c r="R36" i="1" s="1"/>
  <c r="Q32" i="1"/>
  <c r="R14" i="1"/>
  <c r="S36" i="1" l="1"/>
  <c r="S20" i="1"/>
  <c r="S32" i="1"/>
  <c r="R32" i="1"/>
  <c r="R26" i="1"/>
  <c r="S8" i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name="007767" type="6" refreshedVersion="6" background="1" saveData="1">
    <textPr codePage="437" sourceFile="C:\Users\strapp\surfdrive\TU Delft\Radiation measurements\Wallac\La-140\007767.csv" comma="1">
      <textFields count="14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<sst xmlns="http://schemas.openxmlformats.org/spreadsheetml/2006/main" count="61" uniqueCount="15">
  <si>
    <t>Protocol ID</t>
  </si>
  <si>
    <t>Protocol name</t>
  </si>
  <si>
    <t>Measurement date &amp; time</t>
  </si>
  <si>
    <t>Completion status</t>
  </si>
  <si>
    <t>Run ID</t>
  </si>
  <si>
    <t>Rack</t>
  </si>
  <si>
    <t>Det</t>
  </si>
  <si>
    <t>Pos</t>
  </si>
  <si>
    <t>Time</t>
  </si>
  <si>
    <t>Sample code</t>
  </si>
  <si>
    <t>La-140 Counts</t>
  </si>
  <si>
    <t>La-140 CPM</t>
  </si>
  <si>
    <t>La-140 Error %</t>
  </si>
  <si>
    <t>La-140 Info</t>
  </si>
  <si>
    <t>La-140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</si>
</sst>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22" fontId="0" fillId="0" borderId="0" xfId="0" applyNumberFormat="1"/>
  </cellXfs>
  <cellStyles count="42">
    <cellStyle name="20 % - Akzent1" xfId="19" builtinId="30" customBuiltin="1"/>
    <cellStyle name="20 % - Akzent2" xfId="23" builtinId="34" customBuiltin="1"/>
    <cellStyle name="20 % - Akzent3" xfId="27" builtinId="38" customBuiltin="1"/>
    <cellStyle name="20 % - Akzent4" xfId="31" builtinId="42" customBuiltin="1"/>
    <cellStyle name="20 % - Akzent5" xfId="35" builtinId="46" customBuiltin="1"/>
    <cellStyle name="20 % - Akzent6" xfId="39" builtinId="50" customBuiltin="1"/>
    <cellStyle name="40 % - Akzent1" xfId="20" builtinId="31" customBuiltin="1"/>
    <cellStyle name="40 % - Akzent2" xfId="24" builtinId="35" customBuiltin="1"/>
    <cellStyle name="40 % - Akzent3" xfId="28" builtinId="39" customBuiltin="1"/>
    <cellStyle name="40 % - Akzent4" xfId="32" builtinId="43" customBuiltin="1"/>
    <cellStyle name="40 % - Akzent5" xfId="36" builtinId="47" customBuiltin="1"/>
    <cellStyle name="40 % - Akzent6" xfId="40" builtinId="51" customBuiltin="1"/>
    <cellStyle name="60 % - Akzent1" xfId="21" builtinId="32" customBuiltin="1"/>
    <cellStyle name="60 % - Akzent2" xfId="25" builtinId="36" customBuiltin="1"/>
    <cellStyle name="60 % - Akzent3" xfId="29" builtinId="40" customBuiltin="1"/>
    <cellStyle name="60 % - Akzent4" xfId="33" builtinId="44" customBuiltin="1"/>
    <cellStyle name="60 % - Akzent5" xfId="37" builtinId="48" customBuiltin="1"/>
    <cellStyle name="60 % - Akzent6" xfId="41" builtinId="52" customBuiltin="1"/>
    <cellStyle name="Akzent1" xfId="18" builtinId="29" customBuiltin="1"/>
    <cellStyle name="Akzent2" xfId="22" builtinId="33" customBuiltin="1"/>
    <cellStyle name="Akzent3" xfId="26" builtinId="37" customBuiltin="1"/>
    <cellStyle name="Akzent4" xfId="30" builtinId="41" customBuiltin="1"/>
    <cellStyle name="Akzent5" xfId="34" builtinId="45" customBuiltin="1"/>
    <cellStyle name="Akzent6" xfId="38" builtinId="49" customBuiltin="1"/>
    <cellStyle name="Ausgabe" xfId="10" builtinId="21" customBuiltin="1"/>
    <cellStyle name="Berechnung" xfId="11" builtinId="22" customBuiltin="1"/>
    <cellStyle name="Eingabe" xfId="9" builtinId="20" customBuiltin="1"/>
    <cellStyle name="Ergebnis" xfId="17" builtinId="25" customBuiltin="1"/>
    <cellStyle name="Erklärender Text" xfId="16" builtinId="53" customBuiltin="1"/>
    <cellStyle name="Gut" xfId="6" builtinId="26" customBuiltin="1"/>
    <cellStyle name="Neutral" xfId="8" builtinId="28" customBuiltin="1"/>
    <cellStyle name="Notiz" xfId="15" builtinId="10" customBuiltin="1"/>
    <cellStyle name="Schlecht" xfId="7" builtinId="27" customBuiltin="1"/>
    <cellStyle name="Standard" xfId="0" builtinId="0"/>
    <cellStyle name="Überschrift" xfId="1" builtinId="15" customBuiltin="1"/>
    <cellStyle name="Überschrift 1" xfId="2" builtinId="16" customBuiltin="1"/>
    <cellStyle name="Überschrift 2" xfId="3" builtinId="17" customBuiltin="1"/>
    <cellStyle name="Überschrift 3" xfId="4" builtinId="18" customBuiltin="1"/>
    <cellStyle name="Überschrift 4" xfId="5" builtinId="19" customBuiltin="1"/>
    <cellStyle name="Verknüpfte Zelle" xfId="12" builtinId="24" customBuiltin="1"/>
    <cellStyle name="Warnender Text" xfId="14" builtinId="11" customBuiltin="1"/>
    <cellStyle name="Zelle überprüfen" xfId="13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007767" connectionId="1" xr16:uid="{00000000-0016-0000-0000-000000000000}" autoFormatId="16" applyNumberFormats="0" applyBorderFormats="0" applyFontFormats="0" applyPatternFormats="0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48"/>
  <sheetViews>
    <sheetView tabSelected="1" topLeftCell="F1" workbookViewId="0">
      <selection activeCell="V7" sqref="V7"/>
    </sheetView>
  </sheetViews>
  <sheetFormatPr baseColWidth="10" defaultColWidth="8.88671875" defaultRowHeight="14.4" x14ac:dyDescent="0.3"/>
  <cols>
    <col min="1" max="1" width="10.6640625" bestFit="1" customWidth="1"/>
    <col min="2" max="2" width="14" bestFit="1" customWidth="1"/>
    <col min="3" max="3" width="24.6640625" bestFit="1" customWidth="1"/>
    <col min="4" max="4" width="17.44140625" bestFit="1" customWidth="1"/>
    <col min="5" max="5" width="6.6640625" bestFit="1" customWidth="1"/>
    <col min="6" max="6" width="5" bestFit="1" customWidth="1"/>
    <col min="7" max="8" width="4.109375" bestFit="1" customWidth="1"/>
    <col min="9" max="9" width="7" bestFit="1" customWidth="1"/>
    <col min="10" max="10" width="12.33203125" bestFit="1" customWidth="1"/>
    <col min="11" max="11" width="13.33203125" bestFit="1" customWidth="1"/>
    <col min="12" max="12" width="11" bestFit="1" customWidth="1"/>
    <col min="13" max="13" width="13.44140625" bestFit="1" customWidth="1"/>
    <col min="14" max="14" width="10.5546875" bestFit="1" customWidth="1"/>
  </cols>
  <sheetData>
    <row r="1" spans="1:23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</row>
    <row r="2" spans="1:23" x14ac:dyDescent="0.3">
      <c r="A2">
        <v>35</v>
      </c>
      <c r="B2" t="s">
        <v>14</v>
      </c>
      <c r="C2" s="1">
        <v>45028.660150462965</v>
      </c>
      <c r="D2">
        <v>0</v>
      </c>
      <c r="E2">
        <v>7767</v>
      </c>
      <c r="F2">
        <v>1</v>
      </c>
      <c r="G2">
        <v>1</v>
      </c>
      <c r="H2">
        <v>1</v>
      </c>
      <c r="I2">
        <v>180.06</v>
      </c>
      <c r="K2">
        <v>7734.36</v>
      </c>
      <c r="L2">
        <v>2578.9</v>
      </c>
      <c r="M2">
        <v>1.97</v>
      </c>
      <c r="N2">
        <f>K2-$K$48</f>
        <v>7606.8399999999992</v>
      </c>
      <c r="O2">
        <v>300</v>
      </c>
      <c r="P2">
        <f>N2*O2</f>
        <v>2282052</v>
      </c>
      <c r="Q2">
        <f>P2/(P2+P3)*100</f>
        <v>26.351359777702132</v>
      </c>
      <c r="R2">
        <f>AVERAGE(Q2:Q6)</f>
        <v>26.729423050768457</v>
      </c>
      <c r="S2">
        <f>_xlfn.STDEV.P(Q2:Q6)</f>
        <v>0.32616085377433246</v>
      </c>
      <c r="V2">
        <v>5.0625000000000003E-2</v>
      </c>
      <c r="W2">
        <v>200</v>
      </c>
    </row>
    <row r="3" spans="1:23" x14ac:dyDescent="0.3">
      <c r="A3">
        <v>35</v>
      </c>
      <c r="B3" t="s">
        <v>14</v>
      </c>
      <c r="C3" s="1">
        <v>45028.662395833337</v>
      </c>
      <c r="D3">
        <v>0</v>
      </c>
      <c r="E3">
        <v>7767</v>
      </c>
      <c r="F3">
        <v>1</v>
      </c>
      <c r="G3">
        <v>1</v>
      </c>
      <c r="H3">
        <v>2</v>
      </c>
      <c r="I3">
        <v>180.04</v>
      </c>
      <c r="K3">
        <v>32017.72</v>
      </c>
      <c r="L3">
        <v>10698.78</v>
      </c>
      <c r="M3">
        <v>0.97</v>
      </c>
      <c r="N3">
        <f t="shared" ref="N3:N47" si="0">K3-$K$48</f>
        <v>31890.2</v>
      </c>
      <c r="O3">
        <v>200</v>
      </c>
      <c r="P3">
        <f t="shared" ref="P3:P47" si="1">N3*O3</f>
        <v>6378040</v>
      </c>
      <c r="V3">
        <v>7.2320999999999996E-2</v>
      </c>
      <c r="W3">
        <v>140</v>
      </c>
    </row>
    <row r="4" spans="1:23" x14ac:dyDescent="0.3">
      <c r="A4">
        <v>35</v>
      </c>
      <c r="B4" t="s">
        <v>14</v>
      </c>
      <c r="C4" s="1">
        <v>45028.664641203701</v>
      </c>
      <c r="D4">
        <v>0</v>
      </c>
      <c r="E4">
        <v>7767</v>
      </c>
      <c r="F4">
        <v>1</v>
      </c>
      <c r="G4">
        <v>1</v>
      </c>
      <c r="H4">
        <v>3</v>
      </c>
      <c r="I4">
        <v>180.06</v>
      </c>
      <c r="K4">
        <v>11518.87</v>
      </c>
      <c r="L4">
        <v>3842.03</v>
      </c>
      <c r="M4">
        <v>1.61</v>
      </c>
      <c r="N4">
        <f t="shared" si="0"/>
        <v>11391.35</v>
      </c>
      <c r="O4">
        <v>300</v>
      </c>
      <c r="P4">
        <f t="shared" si="1"/>
        <v>3417405</v>
      </c>
      <c r="Q4">
        <f>P4/(P4+P5)*100</f>
        <v>26.689604354177575</v>
      </c>
      <c r="V4">
        <v>0.10125000000000001</v>
      </c>
      <c r="W4">
        <v>100</v>
      </c>
    </row>
    <row r="5" spans="1:23" x14ac:dyDescent="0.3">
      <c r="A5">
        <v>35</v>
      </c>
      <c r="B5" t="s">
        <v>14</v>
      </c>
      <c r="C5" s="1">
        <v>45028.666886574072</v>
      </c>
      <c r="D5">
        <v>0</v>
      </c>
      <c r="E5">
        <v>7767</v>
      </c>
      <c r="F5">
        <v>1</v>
      </c>
      <c r="G5">
        <v>1</v>
      </c>
      <c r="H5">
        <v>4</v>
      </c>
      <c r="I5">
        <v>180.06</v>
      </c>
      <c r="K5">
        <v>47061.77</v>
      </c>
      <c r="L5">
        <v>15743.1</v>
      </c>
      <c r="M5">
        <v>0.8</v>
      </c>
      <c r="N5">
        <f t="shared" si="0"/>
        <v>46934.25</v>
      </c>
      <c r="O5">
        <v>200</v>
      </c>
      <c r="P5">
        <f t="shared" si="1"/>
        <v>9386850</v>
      </c>
      <c r="V5">
        <v>0.14464299999999999</v>
      </c>
      <c r="W5">
        <v>70</v>
      </c>
    </row>
    <row r="6" spans="1:23" x14ac:dyDescent="0.3">
      <c r="A6">
        <v>35</v>
      </c>
      <c r="B6" t="s">
        <v>14</v>
      </c>
      <c r="C6" s="1">
        <v>45028.669120370374</v>
      </c>
      <c r="D6">
        <v>0</v>
      </c>
      <c r="E6">
        <v>7767</v>
      </c>
      <c r="F6">
        <v>1</v>
      </c>
      <c r="G6">
        <v>1</v>
      </c>
      <c r="H6">
        <v>5</v>
      </c>
      <c r="I6">
        <v>180.04</v>
      </c>
      <c r="K6">
        <v>10353.67</v>
      </c>
      <c r="L6">
        <v>3453.41</v>
      </c>
      <c r="M6">
        <v>1.7</v>
      </c>
      <c r="N6">
        <f t="shared" si="0"/>
        <v>10226.15</v>
      </c>
      <c r="O6">
        <v>300</v>
      </c>
      <c r="P6">
        <f t="shared" si="1"/>
        <v>3067845</v>
      </c>
      <c r="Q6">
        <f>P6/(P6+P7)*100</f>
        <v>27.147305020425662</v>
      </c>
      <c r="V6">
        <v>0.25312499999999999</v>
      </c>
      <c r="W6">
        <v>40</v>
      </c>
    </row>
    <row r="7" spans="1:23" x14ac:dyDescent="0.3">
      <c r="A7">
        <v>35</v>
      </c>
      <c r="B7" t="s">
        <v>14</v>
      </c>
      <c r="C7" s="1">
        <v>45028.671365740738</v>
      </c>
      <c r="D7">
        <v>0</v>
      </c>
      <c r="E7">
        <v>7767</v>
      </c>
      <c r="F7">
        <v>1</v>
      </c>
      <c r="G7">
        <v>1</v>
      </c>
      <c r="H7">
        <v>6</v>
      </c>
      <c r="I7">
        <v>180.03</v>
      </c>
      <c r="K7">
        <v>41291.97</v>
      </c>
      <c r="L7">
        <v>13809.21</v>
      </c>
      <c r="M7">
        <v>0.85</v>
      </c>
      <c r="N7">
        <f t="shared" si="0"/>
        <v>41164.450000000004</v>
      </c>
      <c r="O7">
        <v>200</v>
      </c>
      <c r="P7">
        <f t="shared" si="1"/>
        <v>8232890.0000000009</v>
      </c>
      <c r="V7">
        <v>0.50624999999999998</v>
      </c>
      <c r="W7">
        <v>20</v>
      </c>
    </row>
    <row r="8" spans="1:23" x14ac:dyDescent="0.3">
      <c r="A8">
        <v>35</v>
      </c>
      <c r="B8" t="s">
        <v>14</v>
      </c>
      <c r="C8" s="1">
        <v>45028.673611111109</v>
      </c>
      <c r="D8">
        <v>0</v>
      </c>
      <c r="E8">
        <v>7767</v>
      </c>
      <c r="F8">
        <v>1</v>
      </c>
      <c r="G8">
        <v>1</v>
      </c>
      <c r="H8">
        <v>7</v>
      </c>
      <c r="I8">
        <v>180.05</v>
      </c>
      <c r="K8">
        <v>13439.11</v>
      </c>
      <c r="L8">
        <v>4483.6499999999996</v>
      </c>
      <c r="M8">
        <v>1.49</v>
      </c>
      <c r="N8">
        <f t="shared" si="0"/>
        <v>13311.59</v>
      </c>
      <c r="O8">
        <v>250</v>
      </c>
      <c r="P8">
        <f t="shared" si="1"/>
        <v>3327897.5</v>
      </c>
      <c r="Q8">
        <f>P8/(P8+P9)*100</f>
        <v>35.614106488602069</v>
      </c>
      <c r="R8">
        <f>AVERAGE(Q8:Q12)</f>
        <v>33.065516689223173</v>
      </c>
      <c r="S8">
        <f>_xlfn.STDEV.P(Q8:Q12)</f>
        <v>5.4034503330954831</v>
      </c>
      <c r="V8">
        <v>1.0125</v>
      </c>
      <c r="W8">
        <v>10</v>
      </c>
    </row>
    <row r="9" spans="1:23" x14ac:dyDescent="0.3">
      <c r="A9">
        <v>35</v>
      </c>
      <c r="B9" t="s">
        <v>14</v>
      </c>
      <c r="C9" s="1">
        <v>45028.675856481481</v>
      </c>
      <c r="D9">
        <v>0</v>
      </c>
      <c r="E9">
        <v>7767</v>
      </c>
      <c r="F9">
        <v>1</v>
      </c>
      <c r="G9">
        <v>1</v>
      </c>
      <c r="H9">
        <v>8</v>
      </c>
      <c r="I9">
        <v>180.05</v>
      </c>
      <c r="K9">
        <v>40237.03</v>
      </c>
      <c r="L9">
        <v>13453.8</v>
      </c>
      <c r="M9">
        <v>0.86</v>
      </c>
      <c r="N9">
        <f t="shared" si="0"/>
        <v>40109.51</v>
      </c>
      <c r="O9">
        <v>150</v>
      </c>
      <c r="P9">
        <f t="shared" si="1"/>
        <v>6016426.5</v>
      </c>
      <c r="V9">
        <f>V3*140/150</f>
        <v>6.7499599999999993E-2</v>
      </c>
      <c r="W9">
        <v>150</v>
      </c>
    </row>
    <row r="10" spans="1:23" x14ac:dyDescent="0.3">
      <c r="A10">
        <v>35</v>
      </c>
      <c r="B10" t="s">
        <v>14</v>
      </c>
      <c r="C10" s="1">
        <v>45028.678101851852</v>
      </c>
      <c r="D10">
        <v>0</v>
      </c>
      <c r="E10">
        <v>7767</v>
      </c>
      <c r="F10">
        <v>1</v>
      </c>
      <c r="G10">
        <v>1</v>
      </c>
      <c r="H10">
        <v>9</v>
      </c>
      <c r="I10">
        <v>180.05</v>
      </c>
      <c r="K10">
        <v>13740.86</v>
      </c>
      <c r="L10">
        <v>4584.3999999999996</v>
      </c>
      <c r="M10">
        <v>1.48</v>
      </c>
      <c r="N10">
        <f t="shared" si="0"/>
        <v>13613.34</v>
      </c>
      <c r="O10">
        <v>250</v>
      </c>
      <c r="P10">
        <f t="shared" si="1"/>
        <v>3403335</v>
      </c>
      <c r="Q10">
        <f>P10/(P10+P11)*100</f>
        <v>38.030166474271738</v>
      </c>
      <c r="V10">
        <f>V6*40/50</f>
        <v>0.20250000000000001</v>
      </c>
      <c r="W10">
        <v>50</v>
      </c>
    </row>
    <row r="11" spans="1:23" x14ac:dyDescent="0.3">
      <c r="A11">
        <v>35</v>
      </c>
      <c r="B11" t="s">
        <v>14</v>
      </c>
      <c r="C11" s="1">
        <v>45028.680347222224</v>
      </c>
      <c r="D11">
        <v>0</v>
      </c>
      <c r="E11">
        <v>7767</v>
      </c>
      <c r="F11">
        <v>1</v>
      </c>
      <c r="G11">
        <v>1</v>
      </c>
      <c r="H11">
        <v>10</v>
      </c>
      <c r="I11">
        <v>180.03</v>
      </c>
      <c r="K11">
        <v>37098.89</v>
      </c>
      <c r="L11">
        <v>12402.09</v>
      </c>
      <c r="M11">
        <v>0.9</v>
      </c>
      <c r="N11">
        <f t="shared" si="0"/>
        <v>36971.370000000003</v>
      </c>
      <c r="O11">
        <v>150</v>
      </c>
      <c r="P11">
        <f t="shared" si="1"/>
        <v>5545705.5</v>
      </c>
      <c r="V11">
        <f>V10*50/30</f>
        <v>0.33750000000000002</v>
      </c>
      <c r="W11">
        <v>30</v>
      </c>
    </row>
    <row r="12" spans="1:23" x14ac:dyDescent="0.3">
      <c r="A12">
        <v>35</v>
      </c>
      <c r="B12" t="s">
        <v>14</v>
      </c>
      <c r="C12" s="1">
        <v>45028.682858796295</v>
      </c>
      <c r="D12">
        <v>0</v>
      </c>
      <c r="E12">
        <v>7767</v>
      </c>
      <c r="F12">
        <v>2</v>
      </c>
      <c r="G12">
        <v>1</v>
      </c>
      <c r="H12">
        <v>1</v>
      </c>
      <c r="I12">
        <v>180.06</v>
      </c>
      <c r="K12">
        <v>3974.47</v>
      </c>
      <c r="L12">
        <v>1324.83</v>
      </c>
      <c r="M12">
        <v>2.75</v>
      </c>
      <c r="N12">
        <f t="shared" si="0"/>
        <v>3846.95</v>
      </c>
      <c r="O12">
        <v>250</v>
      </c>
      <c r="P12">
        <f t="shared" si="1"/>
        <v>961737.5</v>
      </c>
      <c r="Q12">
        <f>P12/(P12+P13)*100</f>
        <v>25.552277104795724</v>
      </c>
    </row>
    <row r="13" spans="1:23" x14ac:dyDescent="0.3">
      <c r="A13">
        <v>35</v>
      </c>
      <c r="B13" t="s">
        <v>14</v>
      </c>
      <c r="C13" s="1">
        <v>45028.685104166667</v>
      </c>
      <c r="D13">
        <v>0</v>
      </c>
      <c r="E13">
        <v>7767</v>
      </c>
      <c r="F13">
        <v>2</v>
      </c>
      <c r="G13">
        <v>1</v>
      </c>
      <c r="H13">
        <v>2</v>
      </c>
      <c r="I13">
        <v>180.03</v>
      </c>
      <c r="K13">
        <v>18807.96</v>
      </c>
      <c r="L13">
        <v>6278.19</v>
      </c>
      <c r="M13">
        <v>1.26</v>
      </c>
      <c r="N13">
        <f t="shared" si="0"/>
        <v>18680.439999999999</v>
      </c>
      <c r="O13">
        <v>150</v>
      </c>
      <c r="P13">
        <f t="shared" si="1"/>
        <v>2802066</v>
      </c>
    </row>
    <row r="14" spans="1:23" x14ac:dyDescent="0.3">
      <c r="A14">
        <v>35</v>
      </c>
      <c r="B14" t="s">
        <v>14</v>
      </c>
      <c r="C14" s="1">
        <v>45028.687349537038</v>
      </c>
      <c r="D14">
        <v>0</v>
      </c>
      <c r="E14">
        <v>7767</v>
      </c>
      <c r="F14">
        <v>2</v>
      </c>
      <c r="G14">
        <v>1</v>
      </c>
      <c r="H14">
        <v>3</v>
      </c>
      <c r="I14">
        <v>180.05</v>
      </c>
      <c r="K14">
        <v>8109</v>
      </c>
      <c r="L14">
        <v>2704.01</v>
      </c>
      <c r="M14">
        <v>1.92</v>
      </c>
      <c r="N14">
        <f t="shared" si="0"/>
        <v>7981.48</v>
      </c>
      <c r="O14">
        <v>150</v>
      </c>
      <c r="P14">
        <f t="shared" si="1"/>
        <v>1197222</v>
      </c>
      <c r="Q14">
        <f>P14/(P14+P15)*100</f>
        <v>45.95059212306488</v>
      </c>
      <c r="R14">
        <f>AVERAGE(Q14:Q18)</f>
        <v>44.964373190906258</v>
      </c>
      <c r="S14">
        <f>_xlfn.STDEV.P(Q14:Q18)</f>
        <v>2.0686859349772604</v>
      </c>
    </row>
    <row r="15" spans="1:23" x14ac:dyDescent="0.3">
      <c r="A15">
        <v>35</v>
      </c>
      <c r="B15" t="s">
        <v>14</v>
      </c>
      <c r="C15" s="1">
        <v>45028.68959490741</v>
      </c>
      <c r="D15">
        <v>0</v>
      </c>
      <c r="E15">
        <v>7767</v>
      </c>
      <c r="F15">
        <v>2</v>
      </c>
      <c r="G15">
        <v>1</v>
      </c>
      <c r="H15">
        <v>4</v>
      </c>
      <c r="I15">
        <v>180.04</v>
      </c>
      <c r="K15">
        <v>14209.85</v>
      </c>
      <c r="L15">
        <v>4741.1400000000003</v>
      </c>
      <c r="M15">
        <v>1.45</v>
      </c>
      <c r="N15">
        <f t="shared" si="0"/>
        <v>14082.33</v>
      </c>
      <c r="O15">
        <v>100</v>
      </c>
      <c r="P15">
        <f t="shared" si="1"/>
        <v>1408233</v>
      </c>
    </row>
    <row r="16" spans="1:23" x14ac:dyDescent="0.3">
      <c r="A16">
        <v>35</v>
      </c>
      <c r="B16" t="s">
        <v>14</v>
      </c>
      <c r="C16" s="1">
        <v>45028.691840277781</v>
      </c>
      <c r="D16">
        <v>0</v>
      </c>
      <c r="E16">
        <v>7767</v>
      </c>
      <c r="F16">
        <v>2</v>
      </c>
      <c r="G16">
        <v>1</v>
      </c>
      <c r="H16">
        <v>5</v>
      </c>
      <c r="I16">
        <v>180.05</v>
      </c>
      <c r="K16">
        <v>10012.01</v>
      </c>
      <c r="L16">
        <v>3339.21</v>
      </c>
      <c r="M16">
        <v>1.73</v>
      </c>
      <c r="N16">
        <f t="shared" si="0"/>
        <v>9884.49</v>
      </c>
      <c r="O16">
        <v>150</v>
      </c>
      <c r="P16">
        <f t="shared" si="1"/>
        <v>1482673.5</v>
      </c>
      <c r="Q16">
        <f>P16/(P16+P17)*100</f>
        <v>42.085950032721016</v>
      </c>
    </row>
    <row r="17" spans="1:19" x14ac:dyDescent="0.3">
      <c r="A17">
        <v>35</v>
      </c>
      <c r="B17" t="s">
        <v>14</v>
      </c>
      <c r="C17" s="1">
        <v>45028.694085648145</v>
      </c>
      <c r="D17">
        <v>0</v>
      </c>
      <c r="E17">
        <v>7767</v>
      </c>
      <c r="F17">
        <v>2</v>
      </c>
      <c r="G17">
        <v>1</v>
      </c>
      <c r="H17">
        <v>6</v>
      </c>
      <c r="I17">
        <v>180.04</v>
      </c>
      <c r="K17">
        <v>20530.439999999999</v>
      </c>
      <c r="L17">
        <v>6853.7</v>
      </c>
      <c r="M17">
        <v>1.21</v>
      </c>
      <c r="N17">
        <f t="shared" si="0"/>
        <v>20402.919999999998</v>
      </c>
      <c r="O17">
        <v>100</v>
      </c>
      <c r="P17">
        <f t="shared" si="1"/>
        <v>2040291.9999999998</v>
      </c>
    </row>
    <row r="18" spans="1:19" x14ac:dyDescent="0.3">
      <c r="A18">
        <v>35</v>
      </c>
      <c r="B18" t="s">
        <v>14</v>
      </c>
      <c r="C18" s="1">
        <v>45028.696319444447</v>
      </c>
      <c r="D18">
        <v>0</v>
      </c>
      <c r="E18">
        <v>7767</v>
      </c>
      <c r="F18">
        <v>2</v>
      </c>
      <c r="G18">
        <v>1</v>
      </c>
      <c r="H18">
        <v>7</v>
      </c>
      <c r="I18">
        <v>180.06</v>
      </c>
      <c r="K18">
        <v>15673.45</v>
      </c>
      <c r="L18">
        <v>5229.66</v>
      </c>
      <c r="M18">
        <v>1.38</v>
      </c>
      <c r="N18">
        <f t="shared" si="0"/>
        <v>15545.93</v>
      </c>
      <c r="O18">
        <v>150</v>
      </c>
      <c r="P18">
        <f t="shared" si="1"/>
        <v>2331889.5</v>
      </c>
      <c r="Q18">
        <f>P18/(P18+P19)*100</f>
        <v>46.856577416932886</v>
      </c>
    </row>
    <row r="19" spans="1:19" x14ac:dyDescent="0.3">
      <c r="A19">
        <v>35</v>
      </c>
      <c r="B19" t="s">
        <v>14</v>
      </c>
      <c r="C19" s="1">
        <v>45028.698564814818</v>
      </c>
      <c r="D19">
        <v>0</v>
      </c>
      <c r="E19">
        <v>7767</v>
      </c>
      <c r="F19">
        <v>2</v>
      </c>
      <c r="G19">
        <v>1</v>
      </c>
      <c r="H19">
        <v>8</v>
      </c>
      <c r="I19">
        <v>180.04</v>
      </c>
      <c r="K19">
        <v>26575.16</v>
      </c>
      <c r="L19">
        <v>8876.2800000000007</v>
      </c>
      <c r="M19">
        <v>1.06</v>
      </c>
      <c r="N19">
        <f t="shared" si="0"/>
        <v>26447.64</v>
      </c>
      <c r="O19">
        <v>100</v>
      </c>
      <c r="P19">
        <f t="shared" si="1"/>
        <v>2644764</v>
      </c>
    </row>
    <row r="20" spans="1:19" x14ac:dyDescent="0.3">
      <c r="A20">
        <v>35</v>
      </c>
      <c r="B20" t="s">
        <v>14</v>
      </c>
      <c r="C20" s="1">
        <v>45028.700810185182</v>
      </c>
      <c r="D20">
        <v>0</v>
      </c>
      <c r="E20">
        <v>7767</v>
      </c>
      <c r="F20">
        <v>2</v>
      </c>
      <c r="G20">
        <v>1</v>
      </c>
      <c r="H20">
        <v>9</v>
      </c>
      <c r="I20">
        <v>180.05</v>
      </c>
      <c r="K20">
        <v>18828.560000000001</v>
      </c>
      <c r="L20">
        <v>6284.4</v>
      </c>
      <c r="M20">
        <v>1.26</v>
      </c>
      <c r="N20">
        <f t="shared" si="0"/>
        <v>18701.04</v>
      </c>
      <c r="O20">
        <v>120</v>
      </c>
      <c r="P20">
        <f t="shared" si="1"/>
        <v>2244124.8000000003</v>
      </c>
      <c r="Q20">
        <f>P20/(P20+P21)*100</f>
        <v>60.196579184316803</v>
      </c>
      <c r="R20">
        <f>AVERAGE(Q20:Q24)</f>
        <v>54.822046910155898</v>
      </c>
      <c r="S20">
        <f>_xlfn.STDEV.P(Q20:Q24)</f>
        <v>3.8004527206216658</v>
      </c>
    </row>
    <row r="21" spans="1:19" x14ac:dyDescent="0.3">
      <c r="A21">
        <v>35</v>
      </c>
      <c r="B21" t="s">
        <v>14</v>
      </c>
      <c r="C21" s="1">
        <v>45028.703055555554</v>
      </c>
      <c r="D21">
        <v>0</v>
      </c>
      <c r="E21">
        <v>7767</v>
      </c>
      <c r="F21">
        <v>2</v>
      </c>
      <c r="G21">
        <v>1</v>
      </c>
      <c r="H21">
        <v>10</v>
      </c>
      <c r="I21">
        <v>180.04</v>
      </c>
      <c r="K21">
        <v>21325.65</v>
      </c>
      <c r="L21">
        <v>7119.46</v>
      </c>
      <c r="M21">
        <v>1.19</v>
      </c>
      <c r="N21">
        <f t="shared" si="0"/>
        <v>21198.13</v>
      </c>
      <c r="O21">
        <v>70</v>
      </c>
      <c r="P21">
        <f t="shared" si="1"/>
        <v>1483869.1</v>
      </c>
    </row>
    <row r="22" spans="1:19" x14ac:dyDescent="0.3">
      <c r="A22">
        <v>35</v>
      </c>
      <c r="B22" t="s">
        <v>14</v>
      </c>
      <c r="C22" s="1">
        <v>45028.705578703702</v>
      </c>
      <c r="D22">
        <v>0</v>
      </c>
      <c r="E22">
        <v>7767</v>
      </c>
      <c r="F22">
        <v>3</v>
      </c>
      <c r="G22">
        <v>1</v>
      </c>
      <c r="H22">
        <v>1</v>
      </c>
      <c r="I22">
        <v>180.03</v>
      </c>
      <c r="K22">
        <v>9559.43</v>
      </c>
      <c r="L22">
        <v>3188.5</v>
      </c>
      <c r="M22">
        <v>1.77</v>
      </c>
      <c r="N22">
        <f t="shared" si="0"/>
        <v>9431.91</v>
      </c>
      <c r="O22">
        <v>120</v>
      </c>
      <c r="P22">
        <f t="shared" si="1"/>
        <v>1131829.2</v>
      </c>
      <c r="Q22">
        <f>P22/(P22+P23)*100</f>
        <v>52.103741313946216</v>
      </c>
    </row>
    <row r="23" spans="1:19" x14ac:dyDescent="0.3">
      <c r="A23">
        <v>35</v>
      </c>
      <c r="B23" t="s">
        <v>14</v>
      </c>
      <c r="C23" s="1">
        <v>45028.707824074074</v>
      </c>
      <c r="D23">
        <v>0</v>
      </c>
      <c r="E23">
        <v>7767</v>
      </c>
      <c r="F23">
        <v>3</v>
      </c>
      <c r="G23">
        <v>1</v>
      </c>
      <c r="H23">
        <v>2</v>
      </c>
      <c r="I23">
        <v>180.03</v>
      </c>
      <c r="K23">
        <v>14990.83</v>
      </c>
      <c r="L23">
        <v>5002.3900000000003</v>
      </c>
      <c r="M23">
        <v>1.41</v>
      </c>
      <c r="N23">
        <f t="shared" si="0"/>
        <v>14863.31</v>
      </c>
      <c r="O23">
        <v>70</v>
      </c>
      <c r="P23">
        <f t="shared" si="1"/>
        <v>1040431.7</v>
      </c>
    </row>
    <row r="24" spans="1:19" x14ac:dyDescent="0.3">
      <c r="A24">
        <v>35</v>
      </c>
      <c r="B24" t="s">
        <v>14</v>
      </c>
      <c r="C24" s="1">
        <v>45028.710057870368</v>
      </c>
      <c r="D24">
        <v>0</v>
      </c>
      <c r="E24">
        <v>7767</v>
      </c>
      <c r="F24">
        <v>3</v>
      </c>
      <c r="G24">
        <v>1</v>
      </c>
      <c r="H24">
        <v>3</v>
      </c>
      <c r="I24">
        <v>180.06</v>
      </c>
      <c r="K24">
        <v>8865.98</v>
      </c>
      <c r="L24">
        <v>2956.54</v>
      </c>
      <c r="M24">
        <v>1.84</v>
      </c>
      <c r="N24">
        <f t="shared" si="0"/>
        <v>8738.4599999999991</v>
      </c>
      <c r="O24">
        <v>120</v>
      </c>
      <c r="P24">
        <f t="shared" si="1"/>
        <v>1048615.2</v>
      </c>
      <c r="Q24">
        <f>P24/(P24+P25)*100</f>
        <v>52.165820232204673</v>
      </c>
    </row>
    <row r="25" spans="1:19" x14ac:dyDescent="0.3">
      <c r="A25">
        <v>35</v>
      </c>
      <c r="B25" t="s">
        <v>14</v>
      </c>
      <c r="C25" s="1">
        <v>45028.71230324074</v>
      </c>
      <c r="D25">
        <v>0</v>
      </c>
      <c r="E25">
        <v>7767</v>
      </c>
      <c r="F25">
        <v>3</v>
      </c>
      <c r="G25">
        <v>1</v>
      </c>
      <c r="H25">
        <v>4</v>
      </c>
      <c r="I25">
        <v>180.03</v>
      </c>
      <c r="K25">
        <v>13863.84</v>
      </c>
      <c r="L25">
        <v>4625.8900000000003</v>
      </c>
      <c r="M25">
        <v>1.47</v>
      </c>
      <c r="N25">
        <f t="shared" si="0"/>
        <v>13736.32</v>
      </c>
      <c r="O25">
        <v>70</v>
      </c>
      <c r="P25">
        <f t="shared" si="1"/>
        <v>961542.4</v>
      </c>
    </row>
    <row r="26" spans="1:19" x14ac:dyDescent="0.3">
      <c r="A26">
        <v>35</v>
      </c>
      <c r="B26" t="s">
        <v>14</v>
      </c>
      <c r="C26" s="1">
        <v>45028.714548611111</v>
      </c>
      <c r="D26">
        <v>0</v>
      </c>
      <c r="E26">
        <v>7767</v>
      </c>
      <c r="F26">
        <v>3</v>
      </c>
      <c r="G26">
        <v>1</v>
      </c>
      <c r="H26">
        <v>5</v>
      </c>
      <c r="I26">
        <v>180.06</v>
      </c>
      <c r="K26">
        <v>18203.669999999998</v>
      </c>
      <c r="L26">
        <v>6075.03</v>
      </c>
      <c r="M26">
        <v>1.28</v>
      </c>
      <c r="N26">
        <f t="shared" si="0"/>
        <v>18076.149999999998</v>
      </c>
      <c r="O26">
        <v>100</v>
      </c>
      <c r="P26">
        <f t="shared" si="1"/>
        <v>1807614.9999999998</v>
      </c>
      <c r="Q26">
        <f>P26/(P26+P27)*100</f>
        <v>82.219461279599102</v>
      </c>
      <c r="R26">
        <f>AVERAGE(Q26:Q30)</f>
        <v>78.664373403481989</v>
      </c>
      <c r="S26">
        <f>_xlfn.STDEV.P(Q26:Q30)</f>
        <v>6.6976894372064883</v>
      </c>
    </row>
    <row r="27" spans="1:19" x14ac:dyDescent="0.3">
      <c r="A27">
        <v>35</v>
      </c>
      <c r="B27" t="s">
        <v>14</v>
      </c>
      <c r="C27" s="1">
        <v>45028.716793981483</v>
      </c>
      <c r="D27">
        <v>0</v>
      </c>
      <c r="E27">
        <v>7767</v>
      </c>
      <c r="F27">
        <v>3</v>
      </c>
      <c r="G27">
        <v>1</v>
      </c>
      <c r="H27">
        <v>6</v>
      </c>
      <c r="I27">
        <v>180.04</v>
      </c>
      <c r="K27">
        <v>7945.71</v>
      </c>
      <c r="L27">
        <v>2649.69</v>
      </c>
      <c r="M27">
        <v>1.94</v>
      </c>
      <c r="N27">
        <f t="shared" si="0"/>
        <v>7818.19</v>
      </c>
      <c r="O27">
        <v>50</v>
      </c>
      <c r="P27">
        <f t="shared" si="1"/>
        <v>390909.5</v>
      </c>
    </row>
    <row r="28" spans="1:19" x14ac:dyDescent="0.3">
      <c r="A28">
        <v>35</v>
      </c>
      <c r="B28" t="s">
        <v>14</v>
      </c>
      <c r="C28" s="1">
        <v>45028.719039351854</v>
      </c>
      <c r="D28">
        <v>0</v>
      </c>
      <c r="E28">
        <v>7767</v>
      </c>
      <c r="F28">
        <v>3</v>
      </c>
      <c r="G28">
        <v>1</v>
      </c>
      <c r="H28">
        <v>7</v>
      </c>
      <c r="I28">
        <v>180.05</v>
      </c>
      <c r="K28">
        <v>13567.06</v>
      </c>
      <c r="L28">
        <v>4526.3</v>
      </c>
      <c r="M28">
        <v>1.49</v>
      </c>
      <c r="N28">
        <f t="shared" si="0"/>
        <v>13439.539999999999</v>
      </c>
      <c r="O28">
        <v>100</v>
      </c>
      <c r="P28">
        <f t="shared" si="1"/>
        <v>1343954</v>
      </c>
      <c r="Q28">
        <f>P28/(P28+P29)*100</f>
        <v>69.283568432109192</v>
      </c>
    </row>
    <row r="29" spans="1:19" x14ac:dyDescent="0.3">
      <c r="A29">
        <v>35</v>
      </c>
      <c r="B29" t="s">
        <v>14</v>
      </c>
      <c r="C29" s="1">
        <v>45028.721284722225</v>
      </c>
      <c r="D29">
        <v>0</v>
      </c>
      <c r="E29">
        <v>7767</v>
      </c>
      <c r="F29">
        <v>3</v>
      </c>
      <c r="G29">
        <v>1</v>
      </c>
      <c r="H29">
        <v>8</v>
      </c>
      <c r="I29">
        <v>180.04</v>
      </c>
      <c r="K29">
        <v>12044.19</v>
      </c>
      <c r="L29">
        <v>4017.81</v>
      </c>
      <c r="M29">
        <v>1.58</v>
      </c>
      <c r="N29">
        <f t="shared" si="0"/>
        <v>11916.67</v>
      </c>
      <c r="O29">
        <v>50</v>
      </c>
      <c r="P29">
        <f t="shared" si="1"/>
        <v>595833.5</v>
      </c>
    </row>
    <row r="30" spans="1:19" x14ac:dyDescent="0.3">
      <c r="A30">
        <v>35</v>
      </c>
      <c r="B30" t="s">
        <v>14</v>
      </c>
      <c r="C30" s="1">
        <v>45028.72351851852</v>
      </c>
      <c r="D30">
        <v>0</v>
      </c>
      <c r="E30">
        <v>7767</v>
      </c>
      <c r="F30">
        <v>3</v>
      </c>
      <c r="G30">
        <v>1</v>
      </c>
      <c r="H30">
        <v>9</v>
      </c>
      <c r="I30">
        <v>180.05</v>
      </c>
      <c r="K30">
        <v>8919.2800000000007</v>
      </c>
      <c r="L30">
        <v>2974.61</v>
      </c>
      <c r="M30">
        <v>1.83</v>
      </c>
      <c r="N30">
        <f t="shared" si="0"/>
        <v>8791.76</v>
      </c>
      <c r="O30">
        <v>100</v>
      </c>
      <c r="P30">
        <f t="shared" si="1"/>
        <v>879176</v>
      </c>
      <c r="Q30">
        <f>P30/(P30+P31)*100</f>
        <v>84.4900904987377</v>
      </c>
    </row>
    <row r="31" spans="1:19" x14ac:dyDescent="0.3">
      <c r="A31">
        <v>35</v>
      </c>
      <c r="B31" t="s">
        <v>14</v>
      </c>
      <c r="C31" s="1">
        <v>45028.725763888891</v>
      </c>
      <c r="D31">
        <v>0</v>
      </c>
      <c r="E31">
        <v>7767</v>
      </c>
      <c r="F31">
        <v>3</v>
      </c>
      <c r="G31">
        <v>1</v>
      </c>
      <c r="H31">
        <v>10</v>
      </c>
      <c r="I31">
        <v>180.06</v>
      </c>
      <c r="K31">
        <v>3355.34</v>
      </c>
      <c r="L31">
        <v>1118.3800000000001</v>
      </c>
      <c r="M31">
        <v>2.99</v>
      </c>
      <c r="N31">
        <f t="shared" si="0"/>
        <v>3227.82</v>
      </c>
      <c r="O31">
        <v>50</v>
      </c>
      <c r="P31">
        <f t="shared" si="1"/>
        <v>161391</v>
      </c>
    </row>
    <row r="32" spans="1:19" x14ac:dyDescent="0.3">
      <c r="A32">
        <v>35</v>
      </c>
      <c r="B32" t="s">
        <v>14</v>
      </c>
      <c r="C32" s="1">
        <v>45028.728368055556</v>
      </c>
      <c r="D32">
        <v>0</v>
      </c>
      <c r="E32">
        <v>7767</v>
      </c>
      <c r="F32">
        <v>4</v>
      </c>
      <c r="G32">
        <v>1</v>
      </c>
      <c r="H32">
        <v>1</v>
      </c>
      <c r="I32">
        <v>180.05</v>
      </c>
      <c r="K32">
        <v>10400.120000000001</v>
      </c>
      <c r="L32">
        <v>3468.86</v>
      </c>
      <c r="M32">
        <v>1.7</v>
      </c>
      <c r="N32">
        <f t="shared" si="0"/>
        <v>10272.6</v>
      </c>
      <c r="O32">
        <v>60</v>
      </c>
      <c r="P32">
        <f t="shared" si="1"/>
        <v>616356</v>
      </c>
      <c r="Q32">
        <f>P32/(P32+P33)*100</f>
        <v>98.240345810301633</v>
      </c>
      <c r="R32">
        <f>AVERAGE(Q32:Q34)</f>
        <v>96.957045477177473</v>
      </c>
      <c r="S32">
        <f>_xlfn.STDEV.P(Q32:Q34)</f>
        <v>1.2833003331241528</v>
      </c>
    </row>
    <row r="33" spans="1:19" x14ac:dyDescent="0.3">
      <c r="A33">
        <v>35</v>
      </c>
      <c r="B33" t="s">
        <v>14</v>
      </c>
      <c r="C33" s="1">
        <v>45028.730613425927</v>
      </c>
      <c r="D33">
        <v>0</v>
      </c>
      <c r="E33">
        <v>7767</v>
      </c>
      <c r="F33">
        <v>4</v>
      </c>
      <c r="G33">
        <v>1</v>
      </c>
      <c r="H33">
        <v>2</v>
      </c>
      <c r="I33">
        <v>180.03</v>
      </c>
      <c r="K33">
        <v>495.52</v>
      </c>
      <c r="L33">
        <v>165.15</v>
      </c>
      <c r="M33">
        <v>7.78</v>
      </c>
      <c r="N33">
        <f t="shared" si="0"/>
        <v>368</v>
      </c>
      <c r="O33">
        <v>30</v>
      </c>
      <c r="P33">
        <f t="shared" si="1"/>
        <v>11040</v>
      </c>
    </row>
    <row r="34" spans="1:19" x14ac:dyDescent="0.3">
      <c r="A34">
        <v>35</v>
      </c>
      <c r="B34" t="s">
        <v>14</v>
      </c>
      <c r="C34" s="1">
        <v>45028.732858796298</v>
      </c>
      <c r="D34">
        <v>0</v>
      </c>
      <c r="E34">
        <v>7767</v>
      </c>
      <c r="F34">
        <v>4</v>
      </c>
      <c r="G34">
        <v>1</v>
      </c>
      <c r="H34">
        <v>3</v>
      </c>
      <c r="I34">
        <v>180.05</v>
      </c>
      <c r="K34">
        <v>11946.49</v>
      </c>
      <c r="L34">
        <v>3985.13</v>
      </c>
      <c r="M34">
        <v>1.58</v>
      </c>
      <c r="N34">
        <f t="shared" si="0"/>
        <v>11818.97</v>
      </c>
      <c r="O34">
        <v>60</v>
      </c>
      <c r="P34">
        <f t="shared" si="1"/>
        <v>709138.2</v>
      </c>
      <c r="Q34">
        <f>P34/(P34+P35)*100</f>
        <v>95.673745144053328</v>
      </c>
    </row>
    <row r="35" spans="1:19" x14ac:dyDescent="0.3">
      <c r="A35">
        <v>35</v>
      </c>
      <c r="B35" t="s">
        <v>14</v>
      </c>
      <c r="C35" s="1">
        <v>45028.735092592593</v>
      </c>
      <c r="D35">
        <v>0</v>
      </c>
      <c r="E35">
        <v>7767</v>
      </c>
      <c r="F35">
        <v>4</v>
      </c>
      <c r="G35">
        <v>1</v>
      </c>
      <c r="H35">
        <v>4</v>
      </c>
      <c r="I35">
        <v>180.05</v>
      </c>
      <c r="K35">
        <v>1196.4000000000001</v>
      </c>
      <c r="L35">
        <v>398.74</v>
      </c>
      <c r="M35">
        <v>5.01</v>
      </c>
      <c r="N35">
        <f t="shared" si="0"/>
        <v>1068.8800000000001</v>
      </c>
      <c r="O35">
        <v>30</v>
      </c>
      <c r="P35">
        <f t="shared" si="1"/>
        <v>32066.400000000001</v>
      </c>
    </row>
    <row r="36" spans="1:19" x14ac:dyDescent="0.3">
      <c r="A36">
        <v>35</v>
      </c>
      <c r="B36" t="s">
        <v>14</v>
      </c>
      <c r="C36" s="1">
        <v>45028.737337962964</v>
      </c>
      <c r="D36">
        <v>0</v>
      </c>
      <c r="E36">
        <v>7767</v>
      </c>
      <c r="F36">
        <v>4</v>
      </c>
      <c r="G36">
        <v>1</v>
      </c>
      <c r="H36">
        <v>5</v>
      </c>
      <c r="I36">
        <v>180.05</v>
      </c>
      <c r="K36">
        <v>13149.28</v>
      </c>
      <c r="L36">
        <v>4386.84</v>
      </c>
      <c r="M36">
        <v>1.51</v>
      </c>
      <c r="N36">
        <f t="shared" si="0"/>
        <v>13021.76</v>
      </c>
      <c r="O36">
        <v>50</v>
      </c>
      <c r="P36">
        <f t="shared" si="1"/>
        <v>651088</v>
      </c>
      <c r="Q36">
        <f>P36/(P36+P37)*100</f>
        <v>99.50593042434231</v>
      </c>
      <c r="R36">
        <f>AVERAGE(Q36:Q40)</f>
        <v>98.466452703655293</v>
      </c>
      <c r="S36">
        <f>_xlfn.STDEV.P(Q36:Q40)</f>
        <v>1.637715960315667</v>
      </c>
    </row>
    <row r="37" spans="1:19" x14ac:dyDescent="0.3">
      <c r="A37">
        <v>35</v>
      </c>
      <c r="B37" t="s">
        <v>14</v>
      </c>
      <c r="C37" s="1">
        <v>45028.739583333336</v>
      </c>
      <c r="D37">
        <v>0</v>
      </c>
      <c r="E37">
        <v>7767</v>
      </c>
      <c r="F37">
        <v>4</v>
      </c>
      <c r="G37">
        <v>1</v>
      </c>
      <c r="H37">
        <v>6</v>
      </c>
      <c r="I37">
        <v>180.05</v>
      </c>
      <c r="K37">
        <v>289.16000000000003</v>
      </c>
      <c r="L37">
        <v>96.36</v>
      </c>
      <c r="M37">
        <v>10.19</v>
      </c>
      <c r="N37">
        <f t="shared" si="0"/>
        <v>161.64000000000004</v>
      </c>
      <c r="O37">
        <v>20</v>
      </c>
      <c r="P37">
        <f t="shared" si="1"/>
        <v>3232.8000000000011</v>
      </c>
    </row>
    <row r="38" spans="1:19" x14ac:dyDescent="0.3">
      <c r="A38">
        <v>35</v>
      </c>
      <c r="B38" t="s">
        <v>14</v>
      </c>
      <c r="C38" s="1">
        <v>45028.741828703707</v>
      </c>
      <c r="D38">
        <v>0</v>
      </c>
      <c r="E38">
        <v>7767</v>
      </c>
      <c r="F38">
        <v>4</v>
      </c>
      <c r="G38">
        <v>1</v>
      </c>
      <c r="H38">
        <v>7</v>
      </c>
      <c r="I38">
        <v>180.03</v>
      </c>
      <c r="K38">
        <v>16693.75</v>
      </c>
      <c r="L38">
        <v>5571.48</v>
      </c>
      <c r="M38">
        <v>1.34</v>
      </c>
      <c r="N38">
        <f t="shared" si="0"/>
        <v>16566.23</v>
      </c>
      <c r="O38">
        <v>50</v>
      </c>
      <c r="P38">
        <f t="shared" si="1"/>
        <v>828311.5</v>
      </c>
      <c r="Q38">
        <f>P38/(P38+P39)*100</f>
        <v>99.739138151659418</v>
      </c>
    </row>
    <row r="39" spans="1:19" x14ac:dyDescent="0.3">
      <c r="A39">
        <v>35</v>
      </c>
      <c r="B39" t="s">
        <v>14</v>
      </c>
      <c r="C39" s="1">
        <v>45028.744074074071</v>
      </c>
      <c r="D39">
        <v>0</v>
      </c>
      <c r="E39">
        <v>7767</v>
      </c>
      <c r="F39">
        <v>4</v>
      </c>
      <c r="G39">
        <v>1</v>
      </c>
      <c r="H39">
        <v>8</v>
      </c>
      <c r="I39">
        <v>180.05</v>
      </c>
      <c r="K39">
        <v>235.84</v>
      </c>
      <c r="L39">
        <v>78.59</v>
      </c>
      <c r="M39">
        <v>11.28</v>
      </c>
      <c r="N39">
        <f t="shared" si="0"/>
        <v>108.32000000000001</v>
      </c>
      <c r="O39">
        <v>20</v>
      </c>
      <c r="P39">
        <f t="shared" si="1"/>
        <v>2166.4</v>
      </c>
    </row>
    <row r="40" spans="1:19" x14ac:dyDescent="0.3">
      <c r="A40">
        <v>35</v>
      </c>
      <c r="B40" t="s">
        <v>14</v>
      </c>
      <c r="C40" s="1">
        <v>45028.746319444443</v>
      </c>
      <c r="D40">
        <v>0</v>
      </c>
      <c r="E40">
        <v>7767</v>
      </c>
      <c r="F40">
        <v>4</v>
      </c>
      <c r="G40">
        <v>1</v>
      </c>
      <c r="H40">
        <v>9</v>
      </c>
      <c r="I40">
        <v>180.05</v>
      </c>
      <c r="K40">
        <v>3964.38</v>
      </c>
      <c r="L40">
        <v>1321.58</v>
      </c>
      <c r="M40">
        <v>2.75</v>
      </c>
      <c r="N40">
        <f t="shared" si="0"/>
        <v>3836.86</v>
      </c>
      <c r="O40">
        <v>50</v>
      </c>
      <c r="P40">
        <f t="shared" si="1"/>
        <v>191843</v>
      </c>
      <c r="Q40">
        <f>P40/(P40+P41)*100</f>
        <v>96.15428953496415</v>
      </c>
    </row>
    <row r="41" spans="1:19" x14ac:dyDescent="0.3">
      <c r="A41">
        <v>35</v>
      </c>
      <c r="B41" t="s">
        <v>14</v>
      </c>
      <c r="C41" s="1">
        <v>45028.748553240737</v>
      </c>
      <c r="D41">
        <v>0</v>
      </c>
      <c r="E41">
        <v>7767</v>
      </c>
      <c r="F41">
        <v>4</v>
      </c>
      <c r="G41">
        <v>1</v>
      </c>
      <c r="H41">
        <v>10</v>
      </c>
      <c r="I41">
        <v>180.05</v>
      </c>
      <c r="K41">
        <v>511.16</v>
      </c>
      <c r="L41">
        <v>170.35</v>
      </c>
      <c r="M41">
        <v>7.66</v>
      </c>
      <c r="N41">
        <f t="shared" si="0"/>
        <v>383.64000000000004</v>
      </c>
      <c r="O41">
        <v>20</v>
      </c>
      <c r="P41">
        <f t="shared" si="1"/>
        <v>7672.8000000000011</v>
      </c>
    </row>
    <row r="42" spans="1:19" x14ac:dyDescent="0.3">
      <c r="A42">
        <v>35</v>
      </c>
      <c r="B42" t="s">
        <v>14</v>
      </c>
      <c r="C42" s="1">
        <v>45028.751180555555</v>
      </c>
      <c r="D42">
        <v>0</v>
      </c>
      <c r="E42">
        <v>7767</v>
      </c>
      <c r="F42">
        <v>5</v>
      </c>
      <c r="G42">
        <v>1</v>
      </c>
      <c r="H42">
        <v>1</v>
      </c>
      <c r="I42">
        <v>180.05</v>
      </c>
      <c r="K42">
        <v>1678.42</v>
      </c>
      <c r="L42">
        <v>559.4</v>
      </c>
      <c r="M42">
        <v>4.2300000000000004</v>
      </c>
      <c r="N42">
        <f t="shared" si="0"/>
        <v>1550.9</v>
      </c>
      <c r="O42">
        <v>50</v>
      </c>
      <c r="P42">
        <f t="shared" si="1"/>
        <v>77545</v>
      </c>
      <c r="Q42">
        <f>P42/(P42+P43)*100</f>
        <v>99.296238152189773</v>
      </c>
      <c r="R42">
        <f>AVERAGE(Q42:Q46)</f>
        <v>99.010809920591953</v>
      </c>
      <c r="S42">
        <f>_xlfn.STDEV.P(Q42:Q46)</f>
        <v>0.22405722668059169</v>
      </c>
    </row>
    <row r="43" spans="1:19" x14ac:dyDescent="0.3">
      <c r="A43">
        <v>35</v>
      </c>
      <c r="B43" t="s">
        <v>14</v>
      </c>
      <c r="C43" s="1">
        <v>45028.75341435185</v>
      </c>
      <c r="D43">
        <v>0</v>
      </c>
      <c r="E43">
        <v>7767</v>
      </c>
      <c r="F43">
        <v>5</v>
      </c>
      <c r="G43">
        <v>1</v>
      </c>
      <c r="H43">
        <v>2</v>
      </c>
      <c r="I43">
        <v>180.05</v>
      </c>
      <c r="K43">
        <v>182.48</v>
      </c>
      <c r="L43">
        <v>60.81</v>
      </c>
      <c r="M43">
        <v>12.82</v>
      </c>
      <c r="N43">
        <f t="shared" si="0"/>
        <v>54.959999999999994</v>
      </c>
      <c r="O43">
        <v>10</v>
      </c>
      <c r="P43">
        <f t="shared" si="1"/>
        <v>549.59999999999991</v>
      </c>
    </row>
    <row r="44" spans="1:19" x14ac:dyDescent="0.3">
      <c r="A44">
        <v>35</v>
      </c>
      <c r="B44" t="s">
        <v>14</v>
      </c>
      <c r="C44" s="1">
        <v>45028.755659722221</v>
      </c>
      <c r="D44">
        <v>0</v>
      </c>
      <c r="E44">
        <v>7767</v>
      </c>
      <c r="F44">
        <v>5</v>
      </c>
      <c r="G44">
        <v>1</v>
      </c>
      <c r="H44">
        <v>3</v>
      </c>
      <c r="I44">
        <v>180.03</v>
      </c>
      <c r="K44">
        <v>2305.4</v>
      </c>
      <c r="L44">
        <v>768.5</v>
      </c>
      <c r="M44">
        <v>3.61</v>
      </c>
      <c r="N44">
        <f t="shared" si="0"/>
        <v>2177.88</v>
      </c>
      <c r="O44">
        <v>50</v>
      </c>
      <c r="P44">
        <f t="shared" si="1"/>
        <v>108894</v>
      </c>
      <c r="Q44">
        <f>P44/(P44+P45)*100</f>
        <v>98.748929934272567</v>
      </c>
    </row>
    <row r="45" spans="1:19" x14ac:dyDescent="0.3">
      <c r="A45">
        <v>35</v>
      </c>
      <c r="B45" t="s">
        <v>14</v>
      </c>
      <c r="C45" s="1">
        <v>45028.757905092592</v>
      </c>
      <c r="D45">
        <v>0</v>
      </c>
      <c r="E45">
        <v>7767</v>
      </c>
      <c r="F45">
        <v>5</v>
      </c>
      <c r="G45">
        <v>1</v>
      </c>
      <c r="H45">
        <v>4</v>
      </c>
      <c r="I45">
        <v>180.05</v>
      </c>
      <c r="K45">
        <v>265.48</v>
      </c>
      <c r="L45">
        <v>88.47</v>
      </c>
      <c r="M45">
        <v>10.63</v>
      </c>
      <c r="N45">
        <f t="shared" si="0"/>
        <v>137.96000000000004</v>
      </c>
      <c r="O45">
        <v>10</v>
      </c>
      <c r="P45">
        <f t="shared" si="1"/>
        <v>1379.6000000000004</v>
      </c>
    </row>
    <row r="46" spans="1:19" x14ac:dyDescent="0.3">
      <c r="A46">
        <v>35</v>
      </c>
      <c r="B46" t="s">
        <v>14</v>
      </c>
      <c r="C46" s="1">
        <v>45028.760150462964</v>
      </c>
      <c r="D46">
        <v>0</v>
      </c>
      <c r="E46">
        <v>7767</v>
      </c>
      <c r="F46">
        <v>5</v>
      </c>
      <c r="G46">
        <v>1</v>
      </c>
      <c r="H46">
        <v>5</v>
      </c>
      <c r="I46">
        <v>180.03</v>
      </c>
      <c r="K46">
        <v>7686.51</v>
      </c>
      <c r="L46">
        <v>2563.4</v>
      </c>
      <c r="M46">
        <v>1.98</v>
      </c>
      <c r="N46">
        <f t="shared" si="0"/>
        <v>7558.99</v>
      </c>
      <c r="O46">
        <v>50</v>
      </c>
      <c r="P46">
        <f t="shared" si="1"/>
        <v>377949.5</v>
      </c>
      <c r="Q46">
        <f>P46/(P46+P47)*100</f>
        <v>98.987261675313505</v>
      </c>
    </row>
    <row r="47" spans="1:19" x14ac:dyDescent="0.3">
      <c r="A47">
        <v>35</v>
      </c>
      <c r="B47" t="s">
        <v>14</v>
      </c>
      <c r="C47" s="1">
        <v>45028.762395833335</v>
      </c>
      <c r="D47">
        <v>0</v>
      </c>
      <c r="E47">
        <v>7767</v>
      </c>
      <c r="F47">
        <v>5</v>
      </c>
      <c r="G47">
        <v>1</v>
      </c>
      <c r="H47">
        <v>6</v>
      </c>
      <c r="I47">
        <v>180.05</v>
      </c>
      <c r="K47">
        <v>514.20000000000005</v>
      </c>
      <c r="L47">
        <v>171.37</v>
      </c>
      <c r="M47">
        <v>7.64</v>
      </c>
      <c r="N47">
        <f t="shared" si="0"/>
        <v>386.68000000000006</v>
      </c>
      <c r="O47">
        <v>10</v>
      </c>
      <c r="P47">
        <f t="shared" si="1"/>
        <v>3866.8000000000006</v>
      </c>
    </row>
    <row r="48" spans="1:19" x14ac:dyDescent="0.3">
      <c r="A48">
        <v>35</v>
      </c>
      <c r="B48" t="s">
        <v>14</v>
      </c>
      <c r="C48" s="1">
        <v>45028.764641203707</v>
      </c>
      <c r="D48">
        <v>0</v>
      </c>
      <c r="E48">
        <v>7767</v>
      </c>
      <c r="F48">
        <v>5</v>
      </c>
      <c r="G48">
        <v>1</v>
      </c>
      <c r="H48">
        <v>7</v>
      </c>
      <c r="I48">
        <v>180.03</v>
      </c>
      <c r="K48">
        <v>127.52</v>
      </c>
      <c r="L48">
        <v>42.5</v>
      </c>
      <c r="M48">
        <v>15.34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La in flow forward</vt:lpstr>
      <vt:lpstr>'La in flow forward'!_007767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Svenja Trapp</dc:creator>
  <cp:lastModifiedBy>Svenja Trapp</cp:lastModifiedBy>
  <dcterms:created xsi:type="dcterms:W3CDTF">2023-04-13T15:13:08Z</dcterms:created>
  <dcterms:modified xsi:type="dcterms:W3CDTF">2024-05-21T12:42:51Z</dcterms:modified>
</cp:coreProperties>
</file>